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SEO\apadas\codes\HOQUQ\"/>
    </mc:Choice>
  </mc:AlternateContent>
  <xr:revisionPtr revIDLastSave="0" documentId="13_ncr:1_{9B87336C-8440-40E8-BEB6-665C982E43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" i="1" l="1"/>
  <c r="AN3" i="1"/>
  <c r="AG3" i="1"/>
  <c r="F3" i="1"/>
  <c r="AF3" i="1" s="1"/>
  <c r="AL3" i="1" s="1"/>
  <c r="U7" i="1"/>
  <c r="AK3" i="1"/>
  <c r="R3" i="1"/>
  <c r="AH3" i="1"/>
  <c r="AD3" i="1"/>
  <c r="AC3" i="1"/>
  <c r="AB3" i="1"/>
  <c r="AA3" i="1"/>
  <c r="Z3" i="1"/>
  <c r="Y3" i="1"/>
  <c r="X3" i="1"/>
  <c r="W3" i="1"/>
  <c r="H4" i="1"/>
  <c r="H5" i="1"/>
  <c r="H6" i="1"/>
  <c r="H3" i="1"/>
  <c r="V3" i="1" l="1"/>
  <c r="U3" i="1"/>
  <c r="N7" i="1"/>
  <c r="AI3" i="1"/>
  <c r="AQ3" i="1" l="1"/>
  <c r="AS3" i="1"/>
  <c r="AE3" i="1"/>
  <c r="AR3" i="1" l="1"/>
  <c r="AT3" i="1"/>
  <c r="AJ3" i="1"/>
  <c r="AO3" i="1" l="1"/>
  <c r="AP3" i="1" s="1"/>
</calcChain>
</file>

<file path=xl/sharedStrings.xml><?xml version="1.0" encoding="utf-8"?>
<sst xmlns="http://schemas.openxmlformats.org/spreadsheetml/2006/main" count="52" uniqueCount="41">
  <si>
    <t>ردیف</t>
  </si>
  <si>
    <t>کد پرسنل</t>
  </si>
  <si>
    <t>نام پرسنل</t>
  </si>
  <si>
    <t>کارکرد روزانه</t>
  </si>
  <si>
    <t>اضافه‌کاری</t>
  </si>
  <si>
    <t>شب‌کاری</t>
  </si>
  <si>
    <t>ماموریت با اقامت</t>
  </si>
  <si>
    <t>تعداد اولاد</t>
  </si>
  <si>
    <t>حقوق پایه</t>
  </si>
  <si>
    <t>حق جذب</t>
  </si>
  <si>
    <t>حق مسئولیت</t>
  </si>
  <si>
    <t>پایه سنوات</t>
  </si>
  <si>
    <t>اضافه‌کاری به عدد</t>
  </si>
  <si>
    <t>حقوق مبنای روزانه</t>
  </si>
  <si>
    <t>حقوق مبنای ماهیانه</t>
  </si>
  <si>
    <t>اطلاعات اولیه</t>
  </si>
  <si>
    <t>اضافات</t>
  </si>
  <si>
    <t>حق مسکن</t>
  </si>
  <si>
    <t>حق بن</t>
  </si>
  <si>
    <t>حداقل حقوق</t>
  </si>
  <si>
    <t>حق اولاد</t>
  </si>
  <si>
    <t>نوبت کاری</t>
  </si>
  <si>
    <t>محاسبه نوبت‌کاری</t>
  </si>
  <si>
    <t>نوبت‌کاری</t>
  </si>
  <si>
    <t>کسورات</t>
  </si>
  <si>
    <t>مالیات</t>
  </si>
  <si>
    <t>حقوق مشمول بیمه</t>
  </si>
  <si>
    <t>حقوق مشمول مالیات</t>
  </si>
  <si>
    <t>7%سهم کارگر</t>
  </si>
  <si>
    <t>توضیحات</t>
  </si>
  <si>
    <t>23%سهم کارفرما</t>
  </si>
  <si>
    <t>پرداخت به تامین اجتماعی</t>
  </si>
  <si>
    <t>جمع کسورات</t>
  </si>
  <si>
    <t>حقوق پرداختنی</t>
  </si>
  <si>
    <t>عیدی</t>
  </si>
  <si>
    <t>سنوات</t>
  </si>
  <si>
    <t>ماموریت بدون اقامت</t>
  </si>
  <si>
    <t>محاسبات</t>
  </si>
  <si>
    <t>حق تاهل</t>
  </si>
  <si>
    <t>صبح و عصر</t>
  </si>
  <si>
    <t>61/33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</si>
</sst>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-_ ;_ * #,##0.00\-_ ;_ * &quot;-&quot;??_-_ ;_ @_ "/>
    <numFmt numFmtId="165" formatCode="0.0%"/>
    <numFmt numFmtId="166" formatCode="_ * #,##0_-_ ;_ * #,##0\-_ ;_ * &quot;-&quot;??_-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2  Nazanin"/>
      <charset val="178"/>
    </font>
    <font>
      <sz val="8"/>
      <name val="Calibri"/>
      <family val="2"/>
      <scheme val="minor"/>
    </font>
    <font>
      <sz val="14"/>
      <name val="2 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66" fontId="2" fillId="0" borderId="2" xfId="1" applyNumberFormat="1" applyFont="1" applyBorder="1"/>
    <xf numFmtId="166" fontId="2" fillId="0" borderId="15" xfId="1" applyNumberFormat="1" applyFont="1" applyBorder="1"/>
    <xf numFmtId="166" fontId="2" fillId="6" borderId="15" xfId="1" applyNumberFormat="1" applyFont="1" applyFill="1" applyBorder="1"/>
    <xf numFmtId="166" fontId="2" fillId="0" borderId="3" xfId="1" applyNumberFormat="1" applyFont="1" applyBorder="1"/>
    <xf numFmtId="166" fontId="2" fillId="0" borderId="1" xfId="0" applyNumberFormat="1" applyFont="1" applyBorder="1"/>
    <xf numFmtId="166" fontId="2" fillId="0" borderId="15" xfId="0" applyNumberFormat="1" applyFont="1" applyBorder="1"/>
    <xf numFmtId="166" fontId="2" fillId="0" borderId="6" xfId="0" applyNumberFormat="1" applyFont="1" applyBorder="1"/>
    <xf numFmtId="166" fontId="2" fillId="0" borderId="2" xfId="0" applyNumberFormat="1" applyFont="1" applyBorder="1"/>
    <xf numFmtId="0" fontId="2" fillId="3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7" borderId="2" xfId="0" applyFont="1" applyFill="1" applyBorder="1"/>
    <xf numFmtId="49" fontId="2" fillId="7" borderId="2" xfId="1" applyNumberFormat="1" applyFont="1" applyFill="1" applyBorder="1"/>
    <xf numFmtId="2" fontId="2" fillId="7" borderId="2" xfId="0" applyNumberFormat="1" applyFont="1" applyFill="1" applyBorder="1"/>
    <xf numFmtId="165" fontId="2" fillId="7" borderId="13" xfId="0" applyNumberFormat="1" applyFont="1" applyFill="1" applyBorder="1"/>
    <xf numFmtId="0" fontId="2" fillId="7" borderId="14" xfId="0" applyFont="1" applyFill="1" applyBorder="1"/>
    <xf numFmtId="166" fontId="2" fillId="7" borderId="2" xfId="1" applyNumberFormat="1" applyFont="1" applyFill="1" applyBorder="1"/>
    <xf numFmtId="166" fontId="2" fillId="7" borderId="15" xfId="1" applyNumberFormat="1" applyFont="1" applyFill="1" applyBorder="1"/>
    <xf numFmtId="166" fontId="2" fillId="0" borderId="0" xfId="0" applyNumberFormat="1" applyFont="1"/>
    <xf numFmtId="2" fontId="4" fillId="7" borderId="2" xfId="0" applyNumberFormat="1" applyFont="1" applyFill="1" applyBorder="1"/>
    <xf numFmtId="0" fontId="2" fillId="8" borderId="2" xfId="0" applyFont="1" applyFill="1" applyBorder="1"/>
    <xf numFmtId="49" fontId="2" fillId="8" borderId="2" xfId="1" applyNumberFormat="1" applyFont="1" applyFill="1" applyBorder="1"/>
    <xf numFmtId="2" fontId="2" fillId="8" borderId="2" xfId="0" applyNumberFormat="1" applyFont="1" applyFill="1" applyBorder="1"/>
    <xf numFmtId="0" fontId="2" fillId="8" borderId="14" xfId="0" applyFont="1" applyFill="1" applyBorder="1"/>
    <xf numFmtId="166" fontId="2" fillId="8" borderId="2" xfId="1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627743</xdr:colOff>
      <xdr:row>1</xdr:row>
      <xdr:rowOff>172356</xdr:rowOff>
    </xdr:from>
    <xdr:to>
      <xdr:col>34</xdr:col>
      <xdr:colOff>217714</xdr:colOff>
      <xdr:row>26</xdr:row>
      <xdr:rowOff>181746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2B8390-30BB-6A66-E05B-9C04EE83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512143" y="399142"/>
          <a:ext cx="7772400" cy="5497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rightToLeft="1" tabSelected="1" topLeftCell="AJ1" zoomScale="84" zoomScaleNormal="130" workbookViewId="0">
      <selection activeCell="AQ13" sqref="AQ13"/>
    </sheetView>
  </sheetViews>
  <sheetFormatPr defaultColWidth="8.6640625" defaultRowHeight="17.399999999999999"/>
  <cols>
    <col min="1" max="1" width="4.77734375" style="1" bestFit="1" customWidth="1"/>
    <col min="2" max="2" width="8.109375" style="1" bestFit="1" customWidth="1"/>
    <col min="3" max="3" width="10.33203125" style="1" bestFit="1" customWidth="1"/>
    <col min="4" max="4" width="10.44140625" style="1" customWidth="1"/>
    <col min="5" max="5" width="8.44140625" style="1" customWidth="1"/>
    <col min="6" max="6" width="13.88671875" style="1" bestFit="1" customWidth="1"/>
    <col min="7" max="7" width="15.44140625" style="1" customWidth="1"/>
    <col min="8" max="8" width="14.33203125" style="1" customWidth="1"/>
    <col min="9" max="9" width="7.44140625" style="1" customWidth="1"/>
    <col min="10" max="10" width="13.109375" style="1" customWidth="1"/>
    <col min="11" max="11" width="15.6640625" style="1" customWidth="1"/>
    <col min="12" max="12" width="10.77734375" style="1" customWidth="1"/>
    <col min="13" max="13" width="11.44140625" style="1" customWidth="1"/>
    <col min="14" max="15" width="13.77734375" style="1" customWidth="1"/>
    <col min="16" max="16" width="12.5546875" style="1" customWidth="1"/>
    <col min="17" max="17" width="13.77734375" style="1" customWidth="1"/>
    <col min="18" max="19" width="11.44140625" style="1" customWidth="1"/>
    <col min="20" max="20" width="12.5546875" style="1" customWidth="1"/>
    <col min="21" max="21" width="15" style="1" customWidth="1"/>
    <col min="22" max="22" width="16.33203125" style="1" customWidth="1"/>
    <col min="23" max="23" width="15.6640625" style="1" customWidth="1"/>
    <col min="24" max="24" width="15.21875" style="1" customWidth="1"/>
    <col min="25" max="25" width="12.5546875" style="1" bestFit="1" customWidth="1"/>
    <col min="26" max="26" width="12.5546875" style="1" customWidth="1"/>
    <col min="27" max="29" width="11.44140625" style="1" bestFit="1" customWidth="1"/>
    <col min="30" max="31" width="12.5546875" style="1" customWidth="1"/>
    <col min="32" max="32" width="18.44140625" style="1" customWidth="1"/>
    <col min="33" max="33" width="13.109375" style="1" customWidth="1"/>
    <col min="34" max="34" width="15.6640625" style="1" customWidth="1"/>
    <col min="35" max="35" width="15.33203125" style="1" customWidth="1"/>
    <col min="36" max="36" width="17.44140625" style="1" customWidth="1"/>
    <col min="37" max="37" width="12.6640625" style="1" customWidth="1"/>
    <col min="38" max="38" width="15.109375" style="1" customWidth="1"/>
    <col min="39" max="39" width="12.5546875" style="1" customWidth="1"/>
    <col min="40" max="40" width="15.44140625" style="1" customWidth="1"/>
    <col min="41" max="41" width="13.6640625" style="1" customWidth="1"/>
    <col min="42" max="42" width="15.21875" style="1" bestFit="1" customWidth="1"/>
    <col min="43" max="43" width="13.6640625" style="1" bestFit="1" customWidth="1"/>
    <col min="44" max="44" width="20.109375" style="1" bestFit="1" customWidth="1"/>
    <col min="45" max="45" width="15.44140625" style="1" bestFit="1" customWidth="1"/>
    <col min="46" max="46" width="13.77734375" style="1" bestFit="1" customWidth="1"/>
    <col min="47" max="47" width="13.21875" style="1" bestFit="1" customWidth="1"/>
    <col min="48" max="48" width="12.44140625" style="1" bestFit="1" customWidth="1"/>
    <col min="49" max="16384" width="8.6640625" style="1"/>
  </cols>
  <sheetData>
    <row r="1" spans="1:48" ht="18" thickBot="1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  <c r="Y1" s="42" t="s">
        <v>37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4"/>
      <c r="AM1" s="45" t="s">
        <v>24</v>
      </c>
      <c r="AN1" s="46"/>
      <c r="AO1" s="47"/>
      <c r="AP1" s="48" t="s">
        <v>33</v>
      </c>
      <c r="AQ1" s="50" t="s">
        <v>29</v>
      </c>
      <c r="AR1" s="51"/>
      <c r="AS1" s="51"/>
      <c r="AT1" s="52"/>
    </row>
    <row r="2" spans="1:48" s="5" customFormat="1" ht="18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12</v>
      </c>
      <c r="G2" s="3" t="s">
        <v>21</v>
      </c>
      <c r="H2" s="6" t="s">
        <v>22</v>
      </c>
      <c r="I2" s="3" t="s">
        <v>5</v>
      </c>
      <c r="J2" s="3" t="s">
        <v>6</v>
      </c>
      <c r="K2" s="3" t="s">
        <v>36</v>
      </c>
      <c r="L2" s="3" t="s">
        <v>7</v>
      </c>
      <c r="M2" s="3" t="s">
        <v>38</v>
      </c>
      <c r="N2" s="3" t="s">
        <v>19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17</v>
      </c>
      <c r="T2" s="3" t="s">
        <v>18</v>
      </c>
      <c r="U2" s="3" t="s">
        <v>26</v>
      </c>
      <c r="V2" s="3" t="s">
        <v>27</v>
      </c>
      <c r="W2" s="3" t="s">
        <v>14</v>
      </c>
      <c r="X2" s="4" t="s">
        <v>13</v>
      </c>
      <c r="Y2" s="20" t="s">
        <v>8</v>
      </c>
      <c r="Z2" s="20" t="s">
        <v>9</v>
      </c>
      <c r="AA2" s="20" t="s">
        <v>10</v>
      </c>
      <c r="AB2" s="20" t="s">
        <v>11</v>
      </c>
      <c r="AC2" s="20" t="s">
        <v>38</v>
      </c>
      <c r="AD2" s="20" t="s">
        <v>17</v>
      </c>
      <c r="AE2" s="20" t="s">
        <v>18</v>
      </c>
      <c r="AF2" s="20" t="s">
        <v>4</v>
      </c>
      <c r="AG2" s="20" t="s">
        <v>6</v>
      </c>
      <c r="AH2" s="20" t="s">
        <v>36</v>
      </c>
      <c r="AI2" s="20" t="s">
        <v>20</v>
      </c>
      <c r="AJ2" s="20" t="s">
        <v>23</v>
      </c>
      <c r="AK2" s="20" t="s">
        <v>5</v>
      </c>
      <c r="AL2" s="7" t="s">
        <v>16</v>
      </c>
      <c r="AM2" s="8" t="s">
        <v>28</v>
      </c>
      <c r="AN2" s="24" t="s">
        <v>25</v>
      </c>
      <c r="AO2" s="9" t="s">
        <v>32</v>
      </c>
      <c r="AP2" s="49"/>
      <c r="AQ2" s="21" t="s">
        <v>30</v>
      </c>
      <c r="AR2" s="22" t="s">
        <v>31</v>
      </c>
      <c r="AS2" s="22" t="s">
        <v>34</v>
      </c>
      <c r="AT2" s="23" t="s">
        <v>35</v>
      </c>
    </row>
    <row r="3" spans="1:48" ht="18" thickBot="1">
      <c r="A3" s="10">
        <v>1</v>
      </c>
      <c r="B3" s="11"/>
      <c r="C3" s="11"/>
      <c r="D3" s="34">
        <v>31</v>
      </c>
      <c r="E3" s="35" t="s">
        <v>40</v>
      </c>
      <c r="F3" s="33">
        <f>(E3-INT(E3))/60*100+INT(E3)</f>
        <v>61.55</v>
      </c>
      <c r="G3" s="36" t="s">
        <v>39</v>
      </c>
      <c r="H3" s="28">
        <f>IF(G3="صبح و عصر",10%,IF(G3="صبح و عصر و شب",15%,IF(G3="صبح و شب",22.5%,IF(G3="عصر و شب",22.5%,))))</f>
        <v>0.1</v>
      </c>
      <c r="I3" s="37">
        <v>10</v>
      </c>
      <c r="J3" s="34">
        <v>2</v>
      </c>
      <c r="K3" s="34">
        <v>4</v>
      </c>
      <c r="L3" s="34">
        <v>2</v>
      </c>
      <c r="M3" s="31">
        <v>5000000</v>
      </c>
      <c r="N3" s="30">
        <v>71661840</v>
      </c>
      <c r="O3" s="38">
        <v>93000000</v>
      </c>
      <c r="P3" s="38">
        <v>15000000</v>
      </c>
      <c r="Q3" s="38">
        <v>7000000</v>
      </c>
      <c r="R3" s="38">
        <f>(70000+70000)*30</f>
        <v>4200000</v>
      </c>
      <c r="S3" s="31">
        <v>9000000</v>
      </c>
      <c r="T3" s="31">
        <v>14000000</v>
      </c>
      <c r="U3" s="14">
        <f>AL3-AI3</f>
        <v>264355139.39393938</v>
      </c>
      <c r="V3" s="14">
        <f>AL3-AG3-AH3</f>
        <v>238954174.06060606</v>
      </c>
      <c r="W3" s="13">
        <f>(O3+P3+Q3+R3)</f>
        <v>119200000</v>
      </c>
      <c r="X3" s="15">
        <f>W3/30</f>
        <v>3973333.3333333335</v>
      </c>
      <c r="Y3" s="13">
        <f>O3/30*$D$3</f>
        <v>96100000</v>
      </c>
      <c r="Z3" s="13">
        <f>P3/30*D3</f>
        <v>15500000</v>
      </c>
      <c r="AA3" s="13">
        <f>Q3/30*D3</f>
        <v>7233333.333333334</v>
      </c>
      <c r="AB3" s="13">
        <f>R3/30*D3</f>
        <v>4340000</v>
      </c>
      <c r="AC3" s="13">
        <f>M3/30*D3</f>
        <v>5166666.666666666</v>
      </c>
      <c r="AD3" s="13">
        <f>S3/30*D3</f>
        <v>9300000</v>
      </c>
      <c r="AE3" s="13">
        <f t="shared" ref="AE3" si="0">T3/30*D3</f>
        <v>14466666.666666668</v>
      </c>
      <c r="AF3" s="13">
        <f>X3/7.33333333333333*1.4*F3</f>
        <v>46688472.727272749</v>
      </c>
      <c r="AG3" s="13">
        <f>X3*2.5*J3</f>
        <v>19866666.666666668</v>
      </c>
      <c r="AH3" s="13">
        <f>X3*1.25*K3</f>
        <v>19866666.666666668</v>
      </c>
      <c r="AI3" s="13">
        <f>IF(D3=31,(N3*10%)*L3,((N3*10%)*L3)/30*D3)</f>
        <v>14332368</v>
      </c>
      <c r="AJ3" s="13">
        <f t="shared" ref="AJ3" si="1">W3*H3</f>
        <v>11920000</v>
      </c>
      <c r="AK3" s="13">
        <f>X3*35%*I3</f>
        <v>13906666.666666668</v>
      </c>
      <c r="AL3" s="13">
        <f>SUM(Y3:AK3)</f>
        <v>278687507.39393938</v>
      </c>
      <c r="AM3" s="16">
        <f>IF((U3/D3)&lt;=((7*N3)/30),U3*7%,(((N3*7)/30)*D3)*7%)</f>
        <v>18504859.757575758</v>
      </c>
      <c r="AN3" s="16">
        <f>IF(V3&lt;=120000000,0,IF(V3&lt;=165000000,(V3-120000000)*10%,IF(V3&lt;=270000000,4500000+(V3-165000000)*15%,IF(V3&lt;=400000000,20250000+(V3-270000000)*20%,IF(V3&gt;400000000,46250000+(V3-400000000)*30%)))))</f>
        <v>15593126.109090909</v>
      </c>
      <c r="AO3" s="17">
        <f t="shared" ref="AO3" si="2">AM3+AN3</f>
        <v>34097985.866666667</v>
      </c>
      <c r="AP3" s="18">
        <f t="shared" ref="AP3" si="3">AL3-AO3</f>
        <v>244589521.5272727</v>
      </c>
      <c r="AQ3" s="16">
        <f>IF(U3/D3&lt;=(7*N3)/30,U3*23%,(((N3*7)/30)*D3)*23%)</f>
        <v>60801682.060606062</v>
      </c>
      <c r="AR3" s="19">
        <f>AM3+AQ3</f>
        <v>79306541.818181813</v>
      </c>
      <c r="AS3" s="12">
        <f>IF((2*W3)&lt;=(N3*3),(2*W3)/365*D3,(N3*3)/365*D3)</f>
        <v>18259044.16438356</v>
      </c>
      <c r="AT3" s="15">
        <f>IF(W3&lt;=(3*N3),W3/365*D3,(3*N3)/365*D3)</f>
        <v>10123835.616438357</v>
      </c>
      <c r="AV3" s="32"/>
    </row>
    <row r="4" spans="1:48" ht="18" thickBot="1">
      <c r="A4" s="10"/>
      <c r="B4" s="11"/>
      <c r="C4" s="11"/>
      <c r="D4" s="25"/>
      <c r="E4" s="26"/>
      <c r="F4" s="27"/>
      <c r="G4" s="27"/>
      <c r="H4" s="28">
        <f t="shared" ref="H4:H6" si="4">IF(G4="صبح و عصر",10%,IF(G4="صبح و عصر و شب",15%,IF(G4="صبح و شب",22.5%,IF(G4="عصر و شب",22.5%,))))</f>
        <v>0</v>
      </c>
      <c r="I4" s="29"/>
      <c r="J4" s="25"/>
      <c r="K4" s="25"/>
      <c r="L4" s="25"/>
      <c r="M4" s="25"/>
      <c r="N4" s="30"/>
      <c r="O4" s="30"/>
      <c r="P4" s="30"/>
      <c r="Q4" s="30"/>
      <c r="R4" s="30"/>
      <c r="S4" s="31"/>
      <c r="T4" s="31"/>
      <c r="U4" s="14"/>
      <c r="V4" s="14"/>
      <c r="W4" s="13"/>
      <c r="X4" s="15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6"/>
      <c r="AN4" s="16"/>
      <c r="AO4" s="17"/>
      <c r="AP4" s="18"/>
      <c r="AQ4" s="16"/>
      <c r="AR4" s="19"/>
      <c r="AS4" s="12"/>
      <c r="AT4" s="15"/>
    </row>
    <row r="5" spans="1:48" ht="18" thickBot="1">
      <c r="A5" s="10"/>
      <c r="B5" s="11"/>
      <c r="C5" s="11"/>
      <c r="D5" s="25"/>
      <c r="E5" s="26"/>
      <c r="F5" s="27"/>
      <c r="G5" s="27"/>
      <c r="H5" s="28">
        <f t="shared" si="4"/>
        <v>0</v>
      </c>
      <c r="I5" s="29"/>
      <c r="J5" s="25"/>
      <c r="K5" s="25"/>
      <c r="L5" s="25"/>
      <c r="M5" s="25"/>
      <c r="N5" s="30"/>
      <c r="O5" s="30"/>
      <c r="P5" s="30"/>
      <c r="Q5" s="30"/>
      <c r="R5" s="30"/>
      <c r="S5" s="31"/>
      <c r="T5" s="31"/>
      <c r="U5" s="14"/>
      <c r="V5" s="14"/>
      <c r="W5" s="13"/>
      <c r="X5" s="15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6"/>
      <c r="AN5" s="16"/>
      <c r="AO5" s="17"/>
      <c r="AP5" s="18"/>
      <c r="AQ5" s="16"/>
      <c r="AR5" s="19"/>
      <c r="AS5" s="12"/>
      <c r="AT5" s="15"/>
    </row>
    <row r="6" spans="1:48" ht="18" thickBot="1">
      <c r="A6" s="10"/>
      <c r="B6" s="11"/>
      <c r="C6" s="11"/>
      <c r="D6" s="25"/>
      <c r="E6" s="26"/>
      <c r="F6" s="27"/>
      <c r="G6" s="27"/>
      <c r="H6" s="28">
        <f t="shared" si="4"/>
        <v>0</v>
      </c>
      <c r="I6" s="29"/>
      <c r="J6" s="25"/>
      <c r="K6" s="25"/>
      <c r="L6" s="25"/>
      <c r="M6" s="25"/>
      <c r="N6" s="30"/>
      <c r="O6" s="30"/>
      <c r="P6" s="30"/>
      <c r="Q6" s="30"/>
      <c r="R6" s="30"/>
      <c r="S6" s="31"/>
      <c r="T6" s="31"/>
      <c r="U6" s="14"/>
      <c r="V6" s="14"/>
      <c r="W6" s="13"/>
      <c r="X6" s="15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6"/>
      <c r="AN6" s="16"/>
      <c r="AO6" s="17"/>
      <c r="AP6" s="18"/>
      <c r="AQ6" s="16"/>
      <c r="AR6" s="19"/>
      <c r="AS6" s="12"/>
      <c r="AT6" s="15"/>
    </row>
    <row r="7" spans="1:48">
      <c r="N7" s="32">
        <f>N3*3</f>
        <v>214985520</v>
      </c>
      <c r="U7" s="32">
        <f>7*N3</f>
        <v>501632880</v>
      </c>
      <c r="W7" s="32"/>
    </row>
    <row r="8" spans="1:48">
      <c r="U8" s="32"/>
      <c r="W8" s="32"/>
    </row>
    <row r="9" spans="1:48">
      <c r="O9" s="32"/>
      <c r="W9" s="32"/>
    </row>
    <row r="10" spans="1:48">
      <c r="W10" s="32"/>
    </row>
  </sheetData>
  <mergeCells count="5">
    <mergeCell ref="A1:X1"/>
    <mergeCell ref="Y1:AL1"/>
    <mergeCell ref="AM1:AO1"/>
    <mergeCell ref="AP1:AP2"/>
    <mergeCell ref="AQ1:AT1"/>
  </mergeCells>
  <phoneticPr fontId="3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Apadas</dc:creator>
  <cp:lastModifiedBy>reza klz</cp:lastModifiedBy>
  <dcterms:created xsi:type="dcterms:W3CDTF">2015-06-05T18:17:20Z</dcterms:created>
  <dcterms:modified xsi:type="dcterms:W3CDTF">2024-06-21T08:50:09Z</dcterms:modified>
</cp:coreProperties>
</file>